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86faa09fb4a7c86a130d34158a0162b87ed655f7/48612085223/305da45a-98e6-45ec-b72c-602f006cdfc1/"/>
    </mc:Choice>
  </mc:AlternateContent>
  <xr:revisionPtr revIDLastSave="0" documentId="13_ncr:40000001_{8A5660E8-0744-4A30-8B3C-F7242053430F}" xr6:coauthVersionLast="47" xr6:coauthVersionMax="47" xr10:uidLastSave="{00000000-0000-0000-0000-000000000000}"/>
  <bookViews>
    <workbookView xWindow="-120" yWindow="-120" windowWidth="51840" windowHeight="21120" xr2:uid="{DDE9394C-F54C-4DCE-A62C-3EC3097BB203}"/>
  </bookViews>
  <sheets>
    <sheet name="Tehvandi_indikaatori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3" l="1"/>
  <c r="J46" i="3"/>
  <c r="I46" i="3"/>
  <c r="H46" i="3"/>
  <c r="G46" i="3"/>
  <c r="F46" i="3"/>
  <c r="K35" i="3"/>
  <c r="K32" i="3"/>
  <c r="J35" i="3"/>
  <c r="J32" i="3"/>
  <c r="I35" i="3"/>
  <c r="I32" i="3"/>
  <c r="H35" i="3"/>
  <c r="H32" i="3"/>
  <c r="G35" i="3"/>
  <c r="G32" i="3"/>
  <c r="F35" i="3"/>
  <c r="F32" i="3"/>
  <c r="K30" i="3"/>
  <c r="K33" i="3"/>
  <c r="J30" i="3"/>
  <c r="J33" i="3"/>
  <c r="I30" i="3"/>
  <c r="I33" i="3"/>
  <c r="H30" i="3"/>
  <c r="H33" i="3"/>
  <c r="G33" i="3"/>
  <c r="G30" i="3"/>
  <c r="F33" i="3"/>
  <c r="F30" i="3"/>
  <c r="K34" i="3" l="1"/>
  <c r="J34" i="3"/>
  <c r="I34" i="3"/>
  <c r="H34" i="3"/>
  <c r="G34" i="3"/>
  <c r="F34" i="3"/>
  <c r="K31" i="3"/>
  <c r="J31" i="3"/>
  <c r="I31" i="3"/>
  <c r="H31" i="3"/>
  <c r="G31" i="3"/>
  <c r="F31" i="3"/>
</calcChain>
</file>

<file path=xl/sharedStrings.xml><?xml version="1.0" encoding="utf-8"?>
<sst xmlns="http://schemas.openxmlformats.org/spreadsheetml/2006/main" count="266" uniqueCount="77">
  <si>
    <t>Jrk nr</t>
  </si>
  <si>
    <t>Eesmärgid</t>
  </si>
  <si>
    <t>Tulemusindikaatorid</t>
  </si>
  <si>
    <t>Keskus</t>
  </si>
  <si>
    <t>Allikas / metoodika</t>
  </si>
  <si>
    <t>Sihttase 2026</t>
  </si>
  <si>
    <t>Sihttase 2027</t>
  </si>
  <si>
    <t>Sihttase 2028</t>
  </si>
  <si>
    <t>STRATEEGILISED VALDKONDLIKUD EESMÄRGID</t>
  </si>
  <si>
    <t>VÕTMEINDIKAATORID</t>
  </si>
  <si>
    <t>Külastajate rahulolu</t>
  </si>
  <si>
    <t>Tehvandi</t>
  </si>
  <si>
    <t>Check-out küsitlus</t>
  </si>
  <si>
    <t>Kääriku</t>
  </si>
  <si>
    <t>Tartumaa</t>
  </si>
  <si>
    <t>Töötajate rahulolu</t>
  </si>
  <si>
    <t xml:space="preserve">Organisatsiooni rahulolu uuring kord kolme aasta jooksul. Taandatuna 100%-le. Kasutatakse 5-pallilist skaalat. </t>
  </si>
  <si>
    <t>Majutuse täituvus läbi aasta</t>
  </si>
  <si>
    <t>SA andmed, %</t>
  </si>
  <si>
    <t>Majandustegevusest laekuva tulu osakaal kogutulust (v.a investeeringutoetused)</t>
  </si>
  <si>
    <t>Majandusaasta aruanne</t>
  </si>
  <si>
    <t>Rahvusvahelistele nõuetele vastavate spordikeskuste ja treeningkeskuste väljaarendamine</t>
  </si>
  <si>
    <t>Rahvusvahelistele suurvõistlustele vastavuse tase</t>
  </si>
  <si>
    <t>RV tasemete süsteem</t>
  </si>
  <si>
    <t>Rahvuslikele võistlustele vastavuse tase</t>
  </si>
  <si>
    <t>Treeningkeskuse tase</t>
  </si>
  <si>
    <t>Spordikeskuste võimalikult suur täituvus</t>
  </si>
  <si>
    <t>Spordirajatiste täituvuse %</t>
  </si>
  <si>
    <t xml:space="preserve"> </t>
  </si>
  <si>
    <t>Konverentsiruumide täituvuse %</t>
  </si>
  <si>
    <t>SA andmed</t>
  </si>
  <si>
    <t>Arvestada kõigi teenuste pakkumisel kasutajate vajadustega kogu nende elukaare ulatuses</t>
  </si>
  <si>
    <t>Enesehindamine kõigi teenuste lõikes, tegevuskava koostamine puuduste likvideerimiseks ja selle täitmine  </t>
  </si>
  <si>
    <t>TEHVANDI SA</t>
  </si>
  <si>
    <t xml:space="preserve">Lapsed, eakad, erivajadustega inimesed, lapsevanemad, ajutise tegevuspiiranguga inimesed, erineva keele- ja kultuuritaustaga inimesed ja kõik teised. Analüüsida teenuseid nn suutlikkussurvest ja kogemuse terviklikkusest lähtudes: st millist võimekust või suutlikkust iga konkreetne teenus kasutajalt igas üksikus kasutusetapis nõuab ning kuidas on võimalik suutlikkuste barjääre alandada või alternatiive pakkuda. Suuremaid investeeringuid nõudvate muudatuste puhul koostada tegevuskava.  </t>
  </si>
  <si>
    <t>Vähendada spordikeskuse keskkonnajalajälge</t>
  </si>
  <si>
    <t>SA andmed / MWh aastas:</t>
  </si>
  <si>
    <t>SA andmed/ m3 aastas:</t>
  </si>
  <si>
    <t xml:space="preserve"> Jäätmete liigiti kogumine</t>
  </si>
  <si>
    <t>SA andmed / sorteerimine jah/ ei</t>
  </si>
  <si>
    <t>Keskkonnahoidlike hangete osakaal kõigist hangetest aastas</t>
  </si>
  <si>
    <t>SA andmed (sõltuvalt hangete läbiviimisest) / arv</t>
  </si>
  <si>
    <t>Jätkusuutlikkuse/kestlikkuse põhimõtted on välja töötatud ja kodulehel avalikud</t>
  </si>
  <si>
    <t>SA andmed, jah/ei</t>
  </si>
  <si>
    <t>FINANTSEESMÄRGID</t>
  </si>
  <si>
    <t>Võtmeindikaatorid</t>
  </si>
  <si>
    <t>Avaliku sektori toetus vs majandustegevusest laekunud tulude osakaal</t>
  </si>
  <si>
    <t xml:space="preserve">majandusaasta aruanne </t>
  </si>
  <si>
    <t>Kohaliku omavalitsuselt laekunud toetuste osakaal kogutulust</t>
  </si>
  <si>
    <t>majandusaasta aruanne</t>
  </si>
  <si>
    <t>Erarahastajatelt laekunud toetuste osakaal kogutulust</t>
  </si>
  <si>
    <t>Lühiajaliste võlgnevuste kattekordaja</t>
  </si>
  <si>
    <t>SA andmed/majandusaasta aruanne</t>
  </si>
  <si>
    <t>JUHTIMISKVALITEEDI EESMÄRGID</t>
  </si>
  <si>
    <t>Juhtimiskvaliteet</t>
  </si>
  <si>
    <t>Sihtasutus rakendab sobivat juhtimissüsteemi ja hindab regulaarselt selle toimimist (nt ISO standard 9001, CAF-mudel, hindamine siseauditite abil jms)</t>
  </si>
  <si>
    <t>jah/ei</t>
  </si>
  <si>
    <t>Kord aastas toimub nõukogu esimehe koostöövestlus juhatuse liikmega</t>
  </si>
  <si>
    <t>Kord aastas toimub nõukogude liikmete enesehindamine ning juhatuse liige annab tagasisidet nõukogu liikmete tööle</t>
  </si>
  <si>
    <t>Korraldab KuM</t>
  </si>
  <si>
    <t xml:space="preserve">Küberhügieeni koolituse (digitesti) läbinud töötajate osakaal aastas kõikidest asutuse töötajatest, kellele test saadeti.  </t>
  </si>
  <si>
    <t>Korraldab KUM (RIA test)</t>
  </si>
  <si>
    <t>Juhatuse liikmele tulemustasu maksmine on seotud asutaja ootuste täitmisega</t>
  </si>
  <si>
    <t>On sõlmitud tulemusleping või kokkulepe fikseeritud muul moel (nt nõukogu koosoleku protokollis)</t>
  </si>
  <si>
    <t>JAH</t>
  </si>
  <si>
    <t>EI</t>
  </si>
  <si>
    <t>Elektri- ja soojusenergia kasutus aastas ööbimiskorra kohta</t>
  </si>
  <si>
    <t>Vee kasutus aastas ööbimiskorra kohta</t>
  </si>
  <si>
    <t>Avaliku sektori toetus (v.a investeeringutoetused) külastaja (ööbmised) kohta aastas</t>
  </si>
  <si>
    <t>N/A</t>
  </si>
  <si>
    <t>roheaudit, ligipääsetavuse audit ning IT audit tehtud</t>
  </si>
  <si>
    <t>prioriteetsuse alusel tegevuskavad koostatud; ligipääsetavuse auditi prioriteetsed tegevused ellu viidud</t>
  </si>
  <si>
    <t>jätkuv tegevuskavade täitmine</t>
  </si>
  <si>
    <t>enesehindamine alustatud</t>
  </si>
  <si>
    <t>enesehindamine koostatud</t>
  </si>
  <si>
    <t>uus riskianalüüs koostatud, tegevuskava roheauditi prioriteetsed tegevused ellu viidud</t>
  </si>
  <si>
    <t>Sihttase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</si>
</sst>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0.5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4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9" fontId="0" fillId="7" borderId="1" xfId="0" applyNumberFormat="1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10" fontId="0" fillId="8" borderId="1" xfId="0" applyNumberFormat="1" applyFill="1" applyBorder="1" applyAlignment="1">
      <alignment horizontal="center" vertical="center" wrapText="1"/>
    </xf>
    <xf numFmtId="9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0" fontId="0" fillId="5" borderId="1" xfId="1" applyNumberFormat="1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3" fillId="11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 wrapText="1"/>
    </xf>
    <xf numFmtId="9" fontId="0" fillId="8" borderId="1" xfId="0" applyNumberForma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 wrapText="1"/>
    </xf>
    <xf numFmtId="9" fontId="3" fillId="8" borderId="1" xfId="0" applyNumberFormat="1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9" fontId="0" fillId="7" borderId="1" xfId="0" applyNumberForma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9" fontId="0" fillId="0" borderId="1" xfId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5760-38DB-410C-82DA-CD9CD078227A}">
  <sheetPr>
    <pageSetUpPr fitToPage="1"/>
  </sheetPr>
  <dimension ref="A1:P57"/>
  <sheetViews>
    <sheetView tabSelected="1" topLeftCell="B1" zoomScale="60" zoomScaleNormal="60" workbookViewId="0">
      <pane ySplit="1" topLeftCell="A2" activePane="bottomLeft" state="frozen"/>
      <selection pane="bottomLeft" activeCell="K51" sqref="K51"/>
    </sheetView>
  </sheetViews>
  <sheetFormatPr defaultRowHeight="15" x14ac:dyDescent="0.25"/>
  <cols>
    <col min="1" max="1" width="5.140625" customWidth="1"/>
    <col min="2" max="2" width="30.5703125" customWidth="1"/>
    <col min="3" max="4" width="37.42578125" style="39" customWidth="1"/>
    <col min="5" max="5" width="46.42578125" customWidth="1"/>
    <col min="6" max="6" width="15.140625" customWidth="1"/>
    <col min="7" max="15" width="14.5703125" customWidth="1"/>
  </cols>
  <sheetData>
    <row r="1" spans="1:15" s="4" customFormat="1" ht="26.8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>
        <v>2020</v>
      </c>
      <c r="G1" s="3">
        <v>2021</v>
      </c>
      <c r="H1" s="3">
        <v>2022</v>
      </c>
      <c r="I1" s="3">
        <v>2023</v>
      </c>
      <c r="J1" s="3">
        <v>2024</v>
      </c>
      <c r="K1" s="3">
        <v>2025</v>
      </c>
      <c r="L1" s="3" t="s">
        <v>5</v>
      </c>
      <c r="M1" s="3" t="s">
        <v>6</v>
      </c>
      <c r="N1" s="3" t="s">
        <v>7</v>
      </c>
      <c r="O1" s="66" t="s">
        <v>76</v>
      </c>
    </row>
    <row r="2" spans="1:15" s="4" customFormat="1" ht="26.85" customHeight="1" x14ac:dyDescent="0.25">
      <c r="A2" s="2"/>
      <c r="B2" s="91" t="s">
        <v>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67"/>
    </row>
    <row r="3" spans="1:15" s="4" customFormat="1" ht="55.35" customHeight="1" x14ac:dyDescent="0.25">
      <c r="A3" s="99"/>
      <c r="B3" s="98" t="s">
        <v>9</v>
      </c>
      <c r="C3" s="95" t="s">
        <v>10</v>
      </c>
      <c r="D3" s="36" t="s">
        <v>11</v>
      </c>
      <c r="E3" s="30" t="s">
        <v>12</v>
      </c>
      <c r="F3" s="5">
        <v>4.4000000000000004</v>
      </c>
      <c r="G3" s="5">
        <v>4.4000000000000004</v>
      </c>
      <c r="H3" s="5">
        <v>4.5</v>
      </c>
      <c r="I3" s="5">
        <v>4.4000000000000004</v>
      </c>
      <c r="J3" s="5">
        <v>4.5</v>
      </c>
      <c r="K3" s="21">
        <v>4.5999999999999996</v>
      </c>
      <c r="L3" s="30">
        <v>4.5999999999999996</v>
      </c>
      <c r="M3" s="30">
        <v>4.7</v>
      </c>
      <c r="N3" s="30">
        <v>4.7</v>
      </c>
      <c r="O3" s="30">
        <v>4.7</v>
      </c>
    </row>
    <row r="4" spans="1:15" s="4" customFormat="1" ht="55.35" customHeight="1" x14ac:dyDescent="0.25">
      <c r="A4" s="99"/>
      <c r="B4" s="98"/>
      <c r="C4" s="95"/>
      <c r="D4" s="36" t="s">
        <v>13</v>
      </c>
      <c r="E4" s="30" t="s">
        <v>12</v>
      </c>
      <c r="F4" s="5">
        <v>4.4000000000000004</v>
      </c>
      <c r="G4" s="5">
        <v>4.5</v>
      </c>
      <c r="H4" s="5">
        <v>4.5</v>
      </c>
      <c r="I4" s="5">
        <v>4.5999999999999996</v>
      </c>
      <c r="J4" s="5">
        <v>4.5999999999999996</v>
      </c>
      <c r="K4" s="21">
        <v>4.7</v>
      </c>
      <c r="L4" s="30">
        <v>4.7</v>
      </c>
      <c r="M4" s="30">
        <v>4.7</v>
      </c>
      <c r="N4" s="30">
        <v>4.7</v>
      </c>
      <c r="O4" s="30">
        <v>4.7</v>
      </c>
    </row>
    <row r="5" spans="1:15" s="4" customFormat="1" ht="55.35" customHeight="1" x14ac:dyDescent="0.25">
      <c r="A5" s="99"/>
      <c r="B5" s="98"/>
      <c r="C5" s="95"/>
      <c r="D5" s="36" t="s">
        <v>14</v>
      </c>
      <c r="E5" s="30" t="s">
        <v>12</v>
      </c>
      <c r="F5" s="5">
        <v>4.2</v>
      </c>
      <c r="G5" s="5">
        <v>4.3</v>
      </c>
      <c r="H5" s="5">
        <v>4.3</v>
      </c>
      <c r="I5" s="5">
        <v>4.4000000000000004</v>
      </c>
      <c r="J5" s="5">
        <v>4.4000000000000004</v>
      </c>
      <c r="K5" s="21">
        <v>4.5</v>
      </c>
      <c r="L5" s="30">
        <v>4.5</v>
      </c>
      <c r="M5" s="30">
        <v>4.5</v>
      </c>
      <c r="N5" s="30">
        <v>4.5999999999999996</v>
      </c>
      <c r="O5" s="30">
        <v>4.5999999999999996</v>
      </c>
    </row>
    <row r="6" spans="1:15" s="4" customFormat="1" ht="53.1" customHeight="1" x14ac:dyDescent="0.25">
      <c r="A6" s="99"/>
      <c r="B6" s="98"/>
      <c r="C6" s="96" t="s">
        <v>15</v>
      </c>
      <c r="D6" s="36" t="s">
        <v>11</v>
      </c>
      <c r="E6" s="5" t="s">
        <v>16</v>
      </c>
      <c r="F6" s="1" t="s">
        <v>69</v>
      </c>
      <c r="G6" s="1" t="s">
        <v>69</v>
      </c>
      <c r="H6" s="1" t="s">
        <v>69</v>
      </c>
      <c r="I6" s="1" t="s">
        <v>69</v>
      </c>
      <c r="J6" s="1" t="s">
        <v>69</v>
      </c>
      <c r="K6" s="13" t="s">
        <v>69</v>
      </c>
      <c r="L6" s="32">
        <v>4</v>
      </c>
      <c r="M6" s="32">
        <v>4</v>
      </c>
      <c r="N6" s="32">
        <v>4</v>
      </c>
      <c r="O6" s="32">
        <v>4</v>
      </c>
    </row>
    <row r="7" spans="1:15" s="4" customFormat="1" ht="53.1" customHeight="1" x14ac:dyDescent="0.25">
      <c r="A7" s="99"/>
      <c r="B7" s="98"/>
      <c r="C7" s="96"/>
      <c r="D7" s="36" t="s">
        <v>13</v>
      </c>
      <c r="E7" s="5" t="s">
        <v>16</v>
      </c>
      <c r="F7" s="1" t="s">
        <v>69</v>
      </c>
      <c r="G7" s="1" t="s">
        <v>69</v>
      </c>
      <c r="H7" s="1" t="s">
        <v>69</v>
      </c>
      <c r="I7" s="1" t="s">
        <v>69</v>
      </c>
      <c r="J7" s="1" t="s">
        <v>69</v>
      </c>
      <c r="K7" s="13" t="s">
        <v>69</v>
      </c>
      <c r="L7" s="32">
        <v>4</v>
      </c>
      <c r="M7" s="32">
        <v>4</v>
      </c>
      <c r="N7" s="32">
        <v>4</v>
      </c>
      <c r="O7" s="32">
        <v>4</v>
      </c>
    </row>
    <row r="8" spans="1:15" s="4" customFormat="1" ht="53.1" customHeight="1" x14ac:dyDescent="0.25">
      <c r="A8" s="99"/>
      <c r="B8" s="98"/>
      <c r="C8" s="96"/>
      <c r="D8" s="36" t="s">
        <v>14</v>
      </c>
      <c r="E8" s="5" t="s">
        <v>16</v>
      </c>
      <c r="F8" s="1" t="s">
        <v>69</v>
      </c>
      <c r="G8" s="1" t="s">
        <v>69</v>
      </c>
      <c r="H8" s="1" t="s">
        <v>69</v>
      </c>
      <c r="I8" s="1" t="s">
        <v>69</v>
      </c>
      <c r="J8" s="1" t="s">
        <v>69</v>
      </c>
      <c r="K8" s="13" t="s">
        <v>69</v>
      </c>
      <c r="L8" s="32">
        <v>4</v>
      </c>
      <c r="M8" s="32">
        <v>4</v>
      </c>
      <c r="N8" s="32">
        <v>4</v>
      </c>
      <c r="O8" s="32">
        <v>4</v>
      </c>
    </row>
    <row r="9" spans="1:15" s="4" customFormat="1" ht="43.5" customHeight="1" x14ac:dyDescent="0.25">
      <c r="A9" s="99"/>
      <c r="B9" s="98"/>
      <c r="C9" s="95" t="s">
        <v>17</v>
      </c>
      <c r="D9" s="36" t="s">
        <v>11</v>
      </c>
      <c r="E9" s="35" t="s">
        <v>18</v>
      </c>
      <c r="F9" s="50">
        <v>0.25</v>
      </c>
      <c r="G9" s="50">
        <v>0.33</v>
      </c>
      <c r="H9" s="51">
        <v>0.35</v>
      </c>
      <c r="I9" s="50">
        <v>0.33</v>
      </c>
      <c r="J9" s="47">
        <v>0.35</v>
      </c>
      <c r="K9" s="53">
        <v>0.34</v>
      </c>
      <c r="L9" s="47">
        <v>0.36</v>
      </c>
      <c r="M9" s="47">
        <v>0.38</v>
      </c>
      <c r="N9" s="47">
        <v>0.38</v>
      </c>
      <c r="O9" s="47">
        <v>0.4</v>
      </c>
    </row>
    <row r="10" spans="1:15" s="4" customFormat="1" ht="43.5" customHeight="1" x14ac:dyDescent="0.25">
      <c r="A10" s="99"/>
      <c r="B10" s="98"/>
      <c r="C10" s="95"/>
      <c r="D10" s="36" t="s">
        <v>13</v>
      </c>
      <c r="E10" s="35" t="s">
        <v>18</v>
      </c>
      <c r="F10" s="50">
        <v>0.27</v>
      </c>
      <c r="G10" s="50">
        <v>0.28000000000000003</v>
      </c>
      <c r="H10" s="51">
        <v>0.33</v>
      </c>
      <c r="I10" s="50">
        <v>0.36</v>
      </c>
      <c r="J10" s="47">
        <v>0.39</v>
      </c>
      <c r="K10" s="53">
        <v>0.38</v>
      </c>
      <c r="L10" s="47">
        <v>0.39</v>
      </c>
      <c r="M10" s="47">
        <v>0.4</v>
      </c>
      <c r="N10" s="47">
        <v>0.41</v>
      </c>
      <c r="O10" s="47">
        <v>0.42</v>
      </c>
    </row>
    <row r="11" spans="1:15" s="4" customFormat="1" ht="43.5" customHeight="1" x14ac:dyDescent="0.25">
      <c r="A11" s="99"/>
      <c r="B11" s="98"/>
      <c r="C11" s="95"/>
      <c r="D11" s="36" t="s">
        <v>14</v>
      </c>
      <c r="E11" s="35" t="s">
        <v>18</v>
      </c>
      <c r="F11" s="50">
        <v>0.11</v>
      </c>
      <c r="G11" s="50">
        <v>0.14000000000000001</v>
      </c>
      <c r="H11" s="51">
        <v>0.23</v>
      </c>
      <c r="I11" s="50">
        <v>0.17</v>
      </c>
      <c r="J11" s="47">
        <v>0.18</v>
      </c>
      <c r="K11" s="53">
        <v>0.2</v>
      </c>
      <c r="L11" s="47">
        <v>0.2</v>
      </c>
      <c r="M11" s="47">
        <v>0.2</v>
      </c>
      <c r="N11" s="47">
        <v>0.21</v>
      </c>
      <c r="O11" s="47">
        <v>0.21</v>
      </c>
    </row>
    <row r="12" spans="1:15" s="4" customFormat="1" ht="35.85" customHeight="1" x14ac:dyDescent="0.25">
      <c r="A12" s="99"/>
      <c r="B12" s="98"/>
      <c r="C12" s="97" t="s">
        <v>19</v>
      </c>
      <c r="D12" s="36" t="s">
        <v>11</v>
      </c>
      <c r="E12" s="31" t="s">
        <v>20</v>
      </c>
      <c r="F12" s="50">
        <v>0.52</v>
      </c>
      <c r="G12" s="50">
        <v>0.57999999999999996</v>
      </c>
      <c r="H12" s="71">
        <v>0.68</v>
      </c>
      <c r="I12" s="47">
        <v>0.59</v>
      </c>
      <c r="J12" s="47">
        <v>0.67</v>
      </c>
      <c r="K12" s="27">
        <v>0.66</v>
      </c>
      <c r="L12" s="47">
        <v>0.65</v>
      </c>
      <c r="M12" s="47">
        <v>0.66</v>
      </c>
      <c r="N12" s="47">
        <v>0.67</v>
      </c>
      <c r="O12" s="47">
        <v>0.68</v>
      </c>
    </row>
    <row r="13" spans="1:15" s="4" customFormat="1" ht="35.85" customHeight="1" x14ac:dyDescent="0.25">
      <c r="A13" s="99"/>
      <c r="B13" s="98"/>
      <c r="C13" s="97"/>
      <c r="D13" s="36" t="s">
        <v>13</v>
      </c>
      <c r="E13" s="31" t="s">
        <v>20</v>
      </c>
      <c r="F13" s="50">
        <v>0.69</v>
      </c>
      <c r="G13" s="50">
        <v>0.78</v>
      </c>
      <c r="H13" s="71">
        <v>0.86</v>
      </c>
      <c r="I13" s="47">
        <v>0.84</v>
      </c>
      <c r="J13" s="47">
        <v>0.89</v>
      </c>
      <c r="K13" s="27">
        <v>0.9</v>
      </c>
      <c r="L13" s="47">
        <v>0.94</v>
      </c>
      <c r="M13" s="47">
        <v>0.95</v>
      </c>
      <c r="N13" s="47">
        <v>0.96</v>
      </c>
      <c r="O13" s="47">
        <v>0.97</v>
      </c>
    </row>
    <row r="14" spans="1:15" s="4" customFormat="1" ht="35.85" customHeight="1" x14ac:dyDescent="0.25">
      <c r="A14" s="99"/>
      <c r="B14" s="98"/>
      <c r="C14" s="97"/>
      <c r="D14" s="36" t="s">
        <v>14</v>
      </c>
      <c r="E14" s="31" t="s">
        <v>20</v>
      </c>
      <c r="F14" s="50">
        <v>0.44</v>
      </c>
      <c r="G14" s="50">
        <v>0.44</v>
      </c>
      <c r="H14" s="71">
        <v>0.6</v>
      </c>
      <c r="I14" s="47">
        <v>0.45</v>
      </c>
      <c r="J14" s="47">
        <v>0.38</v>
      </c>
      <c r="K14" s="27">
        <v>0.46</v>
      </c>
      <c r="L14" s="47">
        <v>0.45</v>
      </c>
      <c r="M14" s="47">
        <v>0.45</v>
      </c>
      <c r="N14" s="47">
        <v>0.45</v>
      </c>
      <c r="O14" s="47">
        <v>0.45</v>
      </c>
    </row>
    <row r="15" spans="1:15" s="4" customFormat="1" ht="20.8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6"/>
      <c r="N15" s="6"/>
      <c r="O15" s="68"/>
    </row>
    <row r="16" spans="1:15" s="4" customFormat="1" ht="44.45" customHeight="1" x14ac:dyDescent="0.25">
      <c r="A16" s="100"/>
      <c r="B16" s="88" t="s">
        <v>21</v>
      </c>
      <c r="C16" s="73" t="s">
        <v>22</v>
      </c>
      <c r="D16" s="7" t="s">
        <v>11</v>
      </c>
      <c r="E16" s="8" t="s">
        <v>23</v>
      </c>
      <c r="F16" s="52">
        <v>0.66</v>
      </c>
      <c r="G16" s="54">
        <v>0.66</v>
      </c>
      <c r="H16" s="54">
        <v>0.66</v>
      </c>
      <c r="I16" s="55">
        <v>0.66</v>
      </c>
      <c r="J16" s="55">
        <v>0.66</v>
      </c>
      <c r="K16" s="53">
        <v>0.56999999999999995</v>
      </c>
      <c r="L16" s="54">
        <v>0.56999999999999995</v>
      </c>
      <c r="M16" s="54">
        <v>0.56999999999999995</v>
      </c>
      <c r="N16" s="54">
        <v>0.56999999999999995</v>
      </c>
      <c r="O16" s="54">
        <v>0.56999999999999995</v>
      </c>
    </row>
    <row r="17" spans="1:16" s="4" customFormat="1" ht="36" customHeight="1" x14ac:dyDescent="0.25">
      <c r="A17" s="100"/>
      <c r="B17" s="89"/>
      <c r="C17" s="103" t="s">
        <v>24</v>
      </c>
      <c r="D17" s="7" t="s">
        <v>11</v>
      </c>
      <c r="E17" s="8" t="s">
        <v>23</v>
      </c>
      <c r="F17" s="52">
        <v>0.83</v>
      </c>
      <c r="G17" s="52">
        <v>0.83</v>
      </c>
      <c r="H17" s="52">
        <v>0.83</v>
      </c>
      <c r="I17" s="52">
        <v>0.83</v>
      </c>
      <c r="J17" s="52">
        <v>0.83</v>
      </c>
      <c r="K17" s="53">
        <v>0.86</v>
      </c>
      <c r="L17" s="54">
        <v>0.86</v>
      </c>
      <c r="M17" s="54">
        <v>0.86</v>
      </c>
      <c r="N17" s="54">
        <v>0.86</v>
      </c>
      <c r="O17" s="54">
        <v>0.86</v>
      </c>
    </row>
    <row r="18" spans="1:16" s="4" customFormat="1" ht="36" customHeight="1" x14ac:dyDescent="0.25">
      <c r="A18" s="100"/>
      <c r="B18" s="89"/>
      <c r="C18" s="103"/>
      <c r="D18" s="7" t="s">
        <v>13</v>
      </c>
      <c r="E18" s="8" t="s">
        <v>23</v>
      </c>
      <c r="F18" s="52">
        <v>0.8</v>
      </c>
      <c r="G18" s="52">
        <v>0.8</v>
      </c>
      <c r="H18" s="52">
        <v>0.8</v>
      </c>
      <c r="I18" s="52">
        <v>0.8</v>
      </c>
      <c r="J18" s="52">
        <v>0.8</v>
      </c>
      <c r="K18" s="53">
        <v>0.8</v>
      </c>
      <c r="L18" s="52">
        <v>0.8</v>
      </c>
      <c r="M18" s="52">
        <v>0.8</v>
      </c>
      <c r="N18" s="52">
        <v>0.8</v>
      </c>
      <c r="O18" s="52">
        <v>0.8</v>
      </c>
    </row>
    <row r="19" spans="1:16" s="4" customFormat="1" ht="36" customHeight="1" x14ac:dyDescent="0.25">
      <c r="A19" s="100"/>
      <c r="B19" s="89"/>
      <c r="C19" s="103"/>
      <c r="D19" s="7" t="s">
        <v>14</v>
      </c>
      <c r="E19" s="8" t="s">
        <v>23</v>
      </c>
      <c r="F19" s="52">
        <v>0.6</v>
      </c>
      <c r="G19" s="52">
        <v>0.6</v>
      </c>
      <c r="H19" s="52">
        <v>0.6</v>
      </c>
      <c r="I19" s="52">
        <v>0.6</v>
      </c>
      <c r="J19" s="52">
        <v>0.6</v>
      </c>
      <c r="K19" s="53">
        <v>0.6</v>
      </c>
      <c r="L19" s="52">
        <v>0.6</v>
      </c>
      <c r="M19" s="52">
        <v>0.6</v>
      </c>
      <c r="N19" s="52">
        <v>0.6</v>
      </c>
      <c r="O19" s="52">
        <v>0.6</v>
      </c>
    </row>
    <row r="20" spans="1:16" s="4" customFormat="1" ht="33.6" customHeight="1" x14ac:dyDescent="0.25">
      <c r="A20" s="100"/>
      <c r="B20" s="89"/>
      <c r="C20" s="103" t="s">
        <v>25</v>
      </c>
      <c r="D20" s="7" t="s">
        <v>11</v>
      </c>
      <c r="E20" s="8" t="s">
        <v>23</v>
      </c>
      <c r="F20" s="52">
        <v>1</v>
      </c>
      <c r="G20" s="52">
        <v>1</v>
      </c>
      <c r="H20" s="52">
        <v>1</v>
      </c>
      <c r="I20" s="52">
        <v>1</v>
      </c>
      <c r="J20" s="52">
        <v>1</v>
      </c>
      <c r="K20" s="53">
        <v>1</v>
      </c>
      <c r="L20" s="52">
        <v>1</v>
      </c>
      <c r="M20" s="52">
        <v>1</v>
      </c>
      <c r="N20" s="52">
        <v>1</v>
      </c>
      <c r="O20" s="52">
        <v>1</v>
      </c>
    </row>
    <row r="21" spans="1:16" s="4" customFormat="1" ht="33.6" customHeight="1" x14ac:dyDescent="0.25">
      <c r="A21" s="100"/>
      <c r="B21" s="89"/>
      <c r="C21" s="103"/>
      <c r="D21" s="7" t="s">
        <v>13</v>
      </c>
      <c r="E21" s="8" t="s">
        <v>23</v>
      </c>
      <c r="F21" s="52">
        <v>1</v>
      </c>
      <c r="G21" s="52">
        <v>1</v>
      </c>
      <c r="H21" s="52">
        <v>1</v>
      </c>
      <c r="I21" s="52">
        <v>1</v>
      </c>
      <c r="J21" s="52">
        <v>1</v>
      </c>
      <c r="K21" s="53">
        <v>1</v>
      </c>
      <c r="L21" s="52">
        <v>1</v>
      </c>
      <c r="M21" s="52">
        <v>1</v>
      </c>
      <c r="N21" s="52">
        <v>1</v>
      </c>
      <c r="O21" s="52">
        <v>1</v>
      </c>
    </row>
    <row r="22" spans="1:16" s="4" customFormat="1" ht="33.6" customHeight="1" x14ac:dyDescent="0.25">
      <c r="A22" s="100"/>
      <c r="B22" s="90"/>
      <c r="C22" s="103"/>
      <c r="D22" s="7" t="s">
        <v>14</v>
      </c>
      <c r="E22" s="8" t="s">
        <v>23</v>
      </c>
      <c r="F22" s="52">
        <v>1</v>
      </c>
      <c r="G22" s="52">
        <v>1</v>
      </c>
      <c r="H22" s="52">
        <v>1</v>
      </c>
      <c r="I22" s="52">
        <v>1</v>
      </c>
      <c r="J22" s="52">
        <v>1</v>
      </c>
      <c r="K22" s="53">
        <v>1</v>
      </c>
      <c r="L22" s="52">
        <v>1</v>
      </c>
      <c r="M22" s="52">
        <v>1</v>
      </c>
      <c r="N22" s="52">
        <v>1</v>
      </c>
      <c r="O22" s="52">
        <v>1</v>
      </c>
    </row>
    <row r="23" spans="1:16" s="4" customFormat="1" ht="69" customHeight="1" x14ac:dyDescent="0.25">
      <c r="A23" s="101"/>
      <c r="B23" s="84" t="s">
        <v>26</v>
      </c>
      <c r="C23" s="82" t="s">
        <v>27</v>
      </c>
      <c r="D23" s="37" t="s">
        <v>11</v>
      </c>
      <c r="E23" s="9" t="s">
        <v>18</v>
      </c>
      <c r="F23" s="9" t="s">
        <v>69</v>
      </c>
      <c r="G23" s="9" t="s">
        <v>69</v>
      </c>
      <c r="H23" s="9" t="s">
        <v>69</v>
      </c>
      <c r="I23" s="9" t="s">
        <v>69</v>
      </c>
      <c r="J23" s="26">
        <v>0.62</v>
      </c>
      <c r="K23" s="56">
        <v>0.66</v>
      </c>
      <c r="L23" s="26">
        <v>0.68</v>
      </c>
      <c r="M23" s="26">
        <v>0.69</v>
      </c>
      <c r="N23" s="26">
        <v>0.69</v>
      </c>
      <c r="O23" s="26">
        <v>0.7</v>
      </c>
    </row>
    <row r="24" spans="1:16" s="4" customFormat="1" ht="22.5" customHeight="1" x14ac:dyDescent="0.25">
      <c r="A24" s="102"/>
      <c r="B24" s="85"/>
      <c r="C24" s="82"/>
      <c r="D24" s="37" t="s">
        <v>13</v>
      </c>
      <c r="E24" s="9" t="s">
        <v>18</v>
      </c>
      <c r="F24" s="9" t="s">
        <v>69</v>
      </c>
      <c r="G24" s="9" t="s">
        <v>69</v>
      </c>
      <c r="H24" s="9" t="s">
        <v>69</v>
      </c>
      <c r="I24" s="9" t="s">
        <v>69</v>
      </c>
      <c r="J24" s="26">
        <v>0.76</v>
      </c>
      <c r="K24" s="56">
        <v>0.74</v>
      </c>
      <c r="L24" s="26">
        <v>0.74</v>
      </c>
      <c r="M24" s="26">
        <v>0.75</v>
      </c>
      <c r="N24" s="26">
        <v>0.75</v>
      </c>
      <c r="O24" s="26">
        <v>0.75</v>
      </c>
    </row>
    <row r="25" spans="1:16" s="4" customFormat="1" ht="22.5" customHeight="1" x14ac:dyDescent="0.25">
      <c r="A25" s="102"/>
      <c r="B25" s="85"/>
      <c r="C25" s="82"/>
      <c r="D25" s="37" t="s">
        <v>14</v>
      </c>
      <c r="E25" s="9" t="s">
        <v>18</v>
      </c>
      <c r="F25" s="9" t="s">
        <v>69</v>
      </c>
      <c r="G25" s="9" t="s">
        <v>69</v>
      </c>
      <c r="H25" s="9" t="s">
        <v>69</v>
      </c>
      <c r="I25" s="9" t="s">
        <v>69</v>
      </c>
      <c r="J25" s="26">
        <v>0.48</v>
      </c>
      <c r="K25" s="56">
        <v>0.52</v>
      </c>
      <c r="L25" s="26">
        <v>0.54</v>
      </c>
      <c r="M25" s="26">
        <v>0.56000000000000005</v>
      </c>
      <c r="N25" s="26">
        <v>0.57999999999999996</v>
      </c>
      <c r="O25" s="26">
        <v>0.6</v>
      </c>
    </row>
    <row r="26" spans="1:16" s="4" customFormat="1" ht="54.6" customHeight="1" x14ac:dyDescent="0.25">
      <c r="A26" s="102"/>
      <c r="B26" s="85"/>
      <c r="C26" s="83" t="s">
        <v>29</v>
      </c>
      <c r="D26" s="37" t="s">
        <v>11</v>
      </c>
      <c r="E26" s="9" t="s">
        <v>18</v>
      </c>
      <c r="F26" s="9" t="s">
        <v>69</v>
      </c>
      <c r="G26" s="9" t="s">
        <v>69</v>
      </c>
      <c r="H26" s="9" t="s">
        <v>69</v>
      </c>
      <c r="I26" s="9" t="s">
        <v>69</v>
      </c>
      <c r="J26" s="26">
        <v>0.15</v>
      </c>
      <c r="K26" s="56">
        <v>0.14000000000000001</v>
      </c>
      <c r="L26" s="26">
        <v>0.16</v>
      </c>
      <c r="M26" s="26">
        <v>0.18</v>
      </c>
      <c r="N26" s="26">
        <v>0.2</v>
      </c>
      <c r="O26" s="26">
        <v>0.22</v>
      </c>
    </row>
    <row r="27" spans="1:16" s="4" customFormat="1" ht="47.1" customHeight="1" x14ac:dyDescent="0.25">
      <c r="A27" s="102"/>
      <c r="B27" s="85"/>
      <c r="C27" s="83"/>
      <c r="D27" s="37" t="s">
        <v>13</v>
      </c>
      <c r="E27" s="9" t="s">
        <v>18</v>
      </c>
      <c r="F27" s="9" t="s">
        <v>69</v>
      </c>
      <c r="G27" s="9" t="s">
        <v>69</v>
      </c>
      <c r="H27" s="9" t="s">
        <v>69</v>
      </c>
      <c r="I27" s="9" t="s">
        <v>69</v>
      </c>
      <c r="J27" s="26">
        <v>0.36</v>
      </c>
      <c r="K27" s="56">
        <v>0.33</v>
      </c>
      <c r="L27" s="26">
        <v>0.34</v>
      </c>
      <c r="M27" s="26">
        <v>0.35</v>
      </c>
      <c r="N27" s="26">
        <v>0.36</v>
      </c>
      <c r="O27" s="26">
        <v>0.37</v>
      </c>
    </row>
    <row r="28" spans="1:16" s="4" customFormat="1" ht="47.1" customHeight="1" x14ac:dyDescent="0.25">
      <c r="A28" s="102"/>
      <c r="B28" s="85"/>
      <c r="C28" s="83"/>
      <c r="D28" s="37" t="s">
        <v>14</v>
      </c>
      <c r="E28" s="9" t="s">
        <v>18</v>
      </c>
      <c r="F28" s="9" t="s">
        <v>69</v>
      </c>
      <c r="G28" s="9" t="s">
        <v>69</v>
      </c>
      <c r="H28" s="9" t="s">
        <v>69</v>
      </c>
      <c r="I28" s="9" t="s">
        <v>69</v>
      </c>
      <c r="J28" s="26">
        <v>0.2</v>
      </c>
      <c r="K28" s="56">
        <v>0.23</v>
      </c>
      <c r="L28" s="26">
        <v>0.24</v>
      </c>
      <c r="M28" s="26">
        <v>0.25</v>
      </c>
      <c r="N28" s="26">
        <v>0.26</v>
      </c>
      <c r="O28" s="26">
        <v>0.27</v>
      </c>
    </row>
    <row r="29" spans="1:16" s="4" customFormat="1" ht="154.5" customHeight="1" x14ac:dyDescent="0.25">
      <c r="A29" s="20"/>
      <c r="B29" s="12" t="s">
        <v>31</v>
      </c>
      <c r="C29" s="22" t="s">
        <v>32</v>
      </c>
      <c r="D29" s="22" t="s">
        <v>33</v>
      </c>
      <c r="E29" s="21" t="s">
        <v>34</v>
      </c>
      <c r="F29" s="21" t="s">
        <v>69</v>
      </c>
      <c r="G29" s="21" t="s">
        <v>69</v>
      </c>
      <c r="H29" s="21" t="s">
        <v>69</v>
      </c>
      <c r="I29" s="21" t="s">
        <v>73</v>
      </c>
      <c r="J29" s="21" t="s">
        <v>74</v>
      </c>
      <c r="K29" s="21" t="s">
        <v>70</v>
      </c>
      <c r="L29" s="21" t="s">
        <v>71</v>
      </c>
      <c r="M29" s="21" t="s">
        <v>75</v>
      </c>
      <c r="N29" s="21" t="s">
        <v>72</v>
      </c>
      <c r="O29" s="21" t="s">
        <v>72</v>
      </c>
    </row>
    <row r="30" spans="1:16" s="4" customFormat="1" ht="26.1" customHeight="1" x14ac:dyDescent="0.25">
      <c r="A30" s="94"/>
      <c r="B30" s="81" t="s">
        <v>35</v>
      </c>
      <c r="C30" s="81" t="s">
        <v>66</v>
      </c>
      <c r="D30" s="23" t="s">
        <v>11</v>
      </c>
      <c r="E30" s="17" t="s">
        <v>36</v>
      </c>
      <c r="F30" s="57">
        <f>1969.83/9424</f>
        <v>0.20902270797962647</v>
      </c>
      <c r="G30" s="58">
        <f>2240.78/12593</f>
        <v>0.17793853728261735</v>
      </c>
      <c r="H30" s="58">
        <f>2009.94/13318</f>
        <v>0.15091905691545277</v>
      </c>
      <c r="I30" s="58">
        <f>1821.71/12588</f>
        <v>0.14471798538290437</v>
      </c>
      <c r="J30" s="58">
        <f>1929.41/13458</f>
        <v>0.14336528458909201</v>
      </c>
      <c r="K30" s="59">
        <f>2446.94/13073</f>
        <v>0.18717509370458196</v>
      </c>
      <c r="L30" s="58">
        <v>0.18</v>
      </c>
      <c r="M30" s="58">
        <v>0.17</v>
      </c>
      <c r="N30" s="58">
        <v>0.17</v>
      </c>
      <c r="O30" s="58">
        <v>0.16</v>
      </c>
      <c r="P30" s="4" t="s">
        <v>28</v>
      </c>
    </row>
    <row r="31" spans="1:16" s="4" customFormat="1" ht="26.1" customHeight="1" x14ac:dyDescent="0.25">
      <c r="A31" s="94"/>
      <c r="B31" s="81"/>
      <c r="C31" s="81"/>
      <c r="D31" s="23" t="s">
        <v>13</v>
      </c>
      <c r="E31" s="17"/>
      <c r="F31" s="57">
        <f>1797.3/24320</f>
        <v>7.3902138157894731E-2</v>
      </c>
      <c r="G31" s="58">
        <f>2267.55/31476</f>
        <v>7.2040602363705686E-2</v>
      </c>
      <c r="H31" s="58">
        <f>2464.27/42478</f>
        <v>5.8012853712510005E-2</v>
      </c>
      <c r="I31" s="58">
        <f>2441.55/46479</f>
        <v>5.2530174917704772E-2</v>
      </c>
      <c r="J31" s="58">
        <f>2241.8/50926</f>
        <v>4.402073596983859E-2</v>
      </c>
      <c r="K31" s="59">
        <f>2400.86/48902</f>
        <v>4.9095333524191244E-2</v>
      </c>
      <c r="L31" s="58">
        <v>0.05</v>
      </c>
      <c r="M31" s="58">
        <v>0.04</v>
      </c>
      <c r="N31" s="58">
        <v>0.04</v>
      </c>
      <c r="O31" s="58">
        <v>0.04</v>
      </c>
    </row>
    <row r="32" spans="1:16" s="4" customFormat="1" ht="26.1" customHeight="1" x14ac:dyDescent="0.25">
      <c r="A32" s="94"/>
      <c r="B32" s="81"/>
      <c r="C32" s="81"/>
      <c r="D32" s="23" t="s">
        <v>14</v>
      </c>
      <c r="E32" s="17"/>
      <c r="F32" s="57">
        <f>304.89/4299</f>
        <v>7.0921144452198187E-2</v>
      </c>
      <c r="G32" s="58">
        <f>364.61/5525</f>
        <v>6.599276018099548E-2</v>
      </c>
      <c r="H32" s="58">
        <f>435.42/9022</f>
        <v>4.8262026158279764E-2</v>
      </c>
      <c r="I32" s="58">
        <f>453.75/6906</f>
        <v>6.5703735881841877E-2</v>
      </c>
      <c r="J32" s="58">
        <f>421.54/6971</f>
        <v>6.0470520728733324E-2</v>
      </c>
      <c r="K32" s="59">
        <f>446.21/7681</f>
        <v>5.8092696263507354E-2</v>
      </c>
      <c r="L32" s="58">
        <v>0.06</v>
      </c>
      <c r="M32" s="58">
        <v>0.05</v>
      </c>
      <c r="N32" s="58">
        <v>0.05</v>
      </c>
      <c r="O32" s="58">
        <v>0.05</v>
      </c>
    </row>
    <row r="33" spans="1:16" s="4" customFormat="1" ht="22.5" customHeight="1" x14ac:dyDescent="0.25">
      <c r="A33" s="94"/>
      <c r="B33" s="81"/>
      <c r="C33" s="81" t="s">
        <v>67</v>
      </c>
      <c r="D33" s="23" t="s">
        <v>11</v>
      </c>
      <c r="E33" s="17" t="s">
        <v>37</v>
      </c>
      <c r="F33" s="57">
        <f>25660/9424</f>
        <v>2.722835314091681</v>
      </c>
      <c r="G33" s="58">
        <f>44603/12593</f>
        <v>3.5418883506710075</v>
      </c>
      <c r="H33" s="58">
        <f>22287/13318</f>
        <v>1.67344946688692</v>
      </c>
      <c r="I33" s="58">
        <f>31046/12588</f>
        <v>2.4663171274229425</v>
      </c>
      <c r="J33" s="58">
        <f>19704/13458</f>
        <v>1.4641105662059741</v>
      </c>
      <c r="K33" s="59">
        <f>47893/13073</f>
        <v>3.6635049338330909</v>
      </c>
      <c r="L33" s="58">
        <v>2.5</v>
      </c>
      <c r="M33" s="58">
        <v>2.4</v>
      </c>
      <c r="N33" s="58">
        <v>2.2999999999999998</v>
      </c>
      <c r="O33" s="58">
        <v>2.2999999999999998</v>
      </c>
    </row>
    <row r="34" spans="1:16" s="4" customFormat="1" ht="22.5" customHeight="1" x14ac:dyDescent="0.25">
      <c r="A34" s="94"/>
      <c r="B34" s="81"/>
      <c r="C34" s="81"/>
      <c r="D34" s="23" t="s">
        <v>13</v>
      </c>
      <c r="E34" s="17"/>
      <c r="F34" s="57">
        <f>5430/24320</f>
        <v>0.22327302631578946</v>
      </c>
      <c r="G34" s="58">
        <f>6923/31476</f>
        <v>0.21994535519125682</v>
      </c>
      <c r="H34" s="58">
        <f>8928/42478</f>
        <v>0.21017938697678798</v>
      </c>
      <c r="I34" s="58">
        <f>7318/46479</f>
        <v>0.15744744938574409</v>
      </c>
      <c r="J34" s="58">
        <f>7788/50926</f>
        <v>0.15292777755959627</v>
      </c>
      <c r="K34" s="59">
        <f>9617/48902</f>
        <v>0.19665862336918735</v>
      </c>
      <c r="L34" s="58">
        <v>0.2</v>
      </c>
      <c r="M34" s="58">
        <v>0.19</v>
      </c>
      <c r="N34" s="58">
        <v>0.18</v>
      </c>
      <c r="O34" s="58">
        <v>0.18</v>
      </c>
    </row>
    <row r="35" spans="1:16" s="4" customFormat="1" ht="22.5" customHeight="1" x14ac:dyDescent="0.25">
      <c r="A35" s="94"/>
      <c r="B35" s="81"/>
      <c r="C35" s="81"/>
      <c r="D35" s="23" t="s">
        <v>14</v>
      </c>
      <c r="E35" s="17"/>
      <c r="F35" s="57">
        <f>531/4299</f>
        <v>0.12351709699930216</v>
      </c>
      <c r="G35" s="58">
        <f>525/5525</f>
        <v>9.5022624434389136E-2</v>
      </c>
      <c r="H35" s="58">
        <f>975/9022</f>
        <v>0.10806916426512968</v>
      </c>
      <c r="I35" s="58">
        <f>915/6906</f>
        <v>0.13249348392701998</v>
      </c>
      <c r="J35" s="58">
        <f>848/6971</f>
        <v>0.12164682255056664</v>
      </c>
      <c r="K35" s="59">
        <f>864/7681</f>
        <v>0.11248535346960031</v>
      </c>
      <c r="L35" s="58">
        <v>0.11</v>
      </c>
      <c r="M35" s="58">
        <v>0.11</v>
      </c>
      <c r="N35" s="58">
        <v>0.1</v>
      </c>
      <c r="O35" s="58">
        <v>0.1</v>
      </c>
    </row>
    <row r="36" spans="1:16" s="4" customFormat="1" ht="23.1" customHeight="1" x14ac:dyDescent="0.25">
      <c r="A36" s="94"/>
      <c r="B36" s="81"/>
      <c r="C36" s="81" t="s">
        <v>38</v>
      </c>
      <c r="D36" s="23" t="s">
        <v>11</v>
      </c>
      <c r="E36" s="17" t="s">
        <v>39</v>
      </c>
      <c r="F36" s="17" t="s">
        <v>64</v>
      </c>
      <c r="G36" s="17" t="s">
        <v>64</v>
      </c>
      <c r="H36" s="17" t="s">
        <v>64</v>
      </c>
      <c r="I36" s="17" t="s">
        <v>64</v>
      </c>
      <c r="J36" s="17" t="s">
        <v>64</v>
      </c>
      <c r="K36" s="14" t="s">
        <v>64</v>
      </c>
      <c r="L36" s="18" t="s">
        <v>64</v>
      </c>
      <c r="M36" s="18" t="s">
        <v>64</v>
      </c>
      <c r="N36" s="18" t="s">
        <v>64</v>
      </c>
      <c r="O36" s="18" t="s">
        <v>64</v>
      </c>
    </row>
    <row r="37" spans="1:16" s="4" customFormat="1" ht="23.1" customHeight="1" x14ac:dyDescent="0.25">
      <c r="A37" s="94"/>
      <c r="B37" s="81"/>
      <c r="C37" s="81"/>
      <c r="D37" s="23" t="s">
        <v>13</v>
      </c>
      <c r="E37" s="17"/>
      <c r="F37" s="17" t="s">
        <v>64</v>
      </c>
      <c r="G37" s="17" t="s">
        <v>64</v>
      </c>
      <c r="H37" s="17" t="s">
        <v>64</v>
      </c>
      <c r="I37" s="17" t="s">
        <v>64</v>
      </c>
      <c r="J37" s="17" t="s">
        <v>64</v>
      </c>
      <c r="K37" s="14" t="s">
        <v>64</v>
      </c>
      <c r="L37" s="18" t="s">
        <v>64</v>
      </c>
      <c r="M37" s="18" t="s">
        <v>64</v>
      </c>
      <c r="N37" s="18" t="s">
        <v>64</v>
      </c>
      <c r="O37" s="18" t="s">
        <v>64</v>
      </c>
    </row>
    <row r="38" spans="1:16" s="4" customFormat="1" ht="23.1" customHeight="1" x14ac:dyDescent="0.25">
      <c r="A38" s="94"/>
      <c r="B38" s="81"/>
      <c r="C38" s="81"/>
      <c r="D38" s="23" t="s">
        <v>14</v>
      </c>
      <c r="E38" s="17"/>
      <c r="F38" s="17" t="s">
        <v>64</v>
      </c>
      <c r="G38" s="17" t="s">
        <v>64</v>
      </c>
      <c r="H38" s="17" t="s">
        <v>64</v>
      </c>
      <c r="I38" s="17" t="s">
        <v>64</v>
      </c>
      <c r="J38" s="17" t="s">
        <v>64</v>
      </c>
      <c r="K38" s="14" t="s">
        <v>64</v>
      </c>
      <c r="L38" s="18" t="s">
        <v>64</v>
      </c>
      <c r="M38" s="18" t="s">
        <v>64</v>
      </c>
      <c r="N38" s="18" t="s">
        <v>64</v>
      </c>
      <c r="O38" s="18" t="s">
        <v>64</v>
      </c>
    </row>
    <row r="39" spans="1:16" s="4" customFormat="1" ht="58.5" customHeight="1" x14ac:dyDescent="0.25">
      <c r="A39" s="94"/>
      <c r="B39" s="81"/>
      <c r="C39" s="23" t="s">
        <v>40</v>
      </c>
      <c r="D39" s="23" t="s">
        <v>33</v>
      </c>
      <c r="E39" s="17" t="s">
        <v>41</v>
      </c>
      <c r="F39" s="64">
        <v>0.5</v>
      </c>
      <c r="G39" s="65">
        <v>0.6</v>
      </c>
      <c r="H39" s="65">
        <v>0.4</v>
      </c>
      <c r="I39" s="65">
        <v>0.5</v>
      </c>
      <c r="J39" s="65">
        <v>0.56999999999999995</v>
      </c>
      <c r="K39" s="27">
        <v>0.5</v>
      </c>
      <c r="L39" s="65">
        <v>0.6</v>
      </c>
      <c r="M39" s="65">
        <v>0.6</v>
      </c>
      <c r="N39" s="65">
        <v>0.65</v>
      </c>
      <c r="O39" s="65">
        <v>0.65</v>
      </c>
      <c r="P39" s="4" t="s">
        <v>28</v>
      </c>
    </row>
    <row r="40" spans="1:16" s="4" customFormat="1" ht="51.95" customHeight="1" x14ac:dyDescent="0.25">
      <c r="A40" s="94"/>
      <c r="B40" s="81"/>
      <c r="C40" s="23" t="s">
        <v>42</v>
      </c>
      <c r="D40" s="23" t="s">
        <v>33</v>
      </c>
      <c r="E40" s="19" t="s">
        <v>43</v>
      </c>
      <c r="F40" s="19" t="s">
        <v>65</v>
      </c>
      <c r="G40" s="19" t="s">
        <v>65</v>
      </c>
      <c r="H40" s="19" t="s">
        <v>64</v>
      </c>
      <c r="I40" s="19" t="s">
        <v>64</v>
      </c>
      <c r="J40" s="19" t="s">
        <v>64</v>
      </c>
      <c r="K40" s="21" t="s">
        <v>64</v>
      </c>
      <c r="L40" s="18" t="s">
        <v>64</v>
      </c>
      <c r="M40" s="18" t="s">
        <v>64</v>
      </c>
      <c r="N40" s="18" t="s">
        <v>64</v>
      </c>
      <c r="O40" s="18" t="s">
        <v>64</v>
      </c>
    </row>
    <row r="41" spans="1:16" s="4" customFormat="1" ht="26.85" customHeight="1" x14ac:dyDescent="0.25">
      <c r="A41" s="93" t="s">
        <v>44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69"/>
    </row>
    <row r="42" spans="1:16" s="4" customFormat="1" ht="41.1" customHeight="1" x14ac:dyDescent="0.25">
      <c r="A42" s="75"/>
      <c r="B42" s="78" t="s">
        <v>45</v>
      </c>
      <c r="C42" s="40" t="s">
        <v>46</v>
      </c>
      <c r="D42" s="40" t="s">
        <v>33</v>
      </c>
      <c r="E42" s="15" t="s">
        <v>47</v>
      </c>
      <c r="F42" s="41">
        <v>44</v>
      </c>
      <c r="G42" s="48">
        <v>37</v>
      </c>
      <c r="H42" s="41">
        <v>32</v>
      </c>
      <c r="I42" s="48">
        <v>32</v>
      </c>
      <c r="J42" s="41">
        <v>28</v>
      </c>
      <c r="K42" s="13">
        <v>29</v>
      </c>
      <c r="L42" s="15">
        <v>27</v>
      </c>
      <c r="M42" s="15">
        <v>26</v>
      </c>
      <c r="N42" s="15">
        <v>24</v>
      </c>
      <c r="O42" s="15">
        <v>23</v>
      </c>
    </row>
    <row r="43" spans="1:16" s="4" customFormat="1" ht="27.6" customHeight="1" x14ac:dyDescent="0.25">
      <c r="A43" s="76"/>
      <c r="B43" s="79"/>
      <c r="C43" s="40" t="s">
        <v>48</v>
      </c>
      <c r="D43" s="40" t="s">
        <v>33</v>
      </c>
      <c r="E43" s="15" t="s">
        <v>49</v>
      </c>
      <c r="F43" s="49">
        <v>0.01</v>
      </c>
      <c r="G43" s="49">
        <v>0.01</v>
      </c>
      <c r="H43" s="49">
        <v>0.01</v>
      </c>
      <c r="I43" s="42">
        <v>0.01</v>
      </c>
      <c r="J43" s="43">
        <v>0.01</v>
      </c>
      <c r="K43" s="28">
        <v>0.01</v>
      </c>
      <c r="L43" s="45">
        <v>0.01</v>
      </c>
      <c r="M43" s="45">
        <v>0.01</v>
      </c>
      <c r="N43" s="45">
        <v>0.01</v>
      </c>
      <c r="O43" s="45">
        <v>0.01</v>
      </c>
    </row>
    <row r="44" spans="1:16" s="4" customFormat="1" ht="30" x14ac:dyDescent="0.25">
      <c r="A44" s="76"/>
      <c r="B44" s="79"/>
      <c r="C44" s="38" t="s">
        <v>50</v>
      </c>
      <c r="D44" s="40" t="s">
        <v>33</v>
      </c>
      <c r="E44" s="15" t="s">
        <v>30</v>
      </c>
      <c r="F44" s="42">
        <v>0</v>
      </c>
      <c r="G44" s="46">
        <v>0</v>
      </c>
      <c r="H44" s="46">
        <v>0</v>
      </c>
      <c r="I44" s="46">
        <v>0</v>
      </c>
      <c r="J44" s="72">
        <v>0</v>
      </c>
      <c r="K44" s="28">
        <v>0</v>
      </c>
      <c r="L44" s="44">
        <v>0</v>
      </c>
      <c r="M44" s="44">
        <v>1E-3</v>
      </c>
      <c r="N44" s="44">
        <v>2E-3</v>
      </c>
      <c r="O44" s="44">
        <v>3.0000000000000001E-3</v>
      </c>
    </row>
    <row r="45" spans="1:16" s="4" customFormat="1" x14ac:dyDescent="0.25">
      <c r="A45" s="76"/>
      <c r="B45" s="79"/>
      <c r="C45" s="40" t="s">
        <v>51</v>
      </c>
      <c r="D45" s="40" t="s">
        <v>33</v>
      </c>
      <c r="E45" s="15" t="s">
        <v>49</v>
      </c>
      <c r="F45" s="15">
        <v>1.3</v>
      </c>
      <c r="G45" s="16">
        <v>3.2</v>
      </c>
      <c r="H45" s="15">
        <v>2.9</v>
      </c>
      <c r="I45" s="15">
        <v>4.2</v>
      </c>
      <c r="J45" s="15">
        <v>5.0999999999999996</v>
      </c>
      <c r="K45" s="13">
        <v>1.8</v>
      </c>
      <c r="L45" s="15">
        <v>1.6</v>
      </c>
      <c r="M45" s="15">
        <v>1.6</v>
      </c>
      <c r="N45" s="15">
        <v>1.6</v>
      </c>
      <c r="O45" s="15">
        <v>1.6</v>
      </c>
    </row>
    <row r="46" spans="1:16" s="4" customFormat="1" ht="45" x14ac:dyDescent="0.25">
      <c r="A46" s="77"/>
      <c r="B46" s="80"/>
      <c r="C46" s="40" t="s">
        <v>68</v>
      </c>
      <c r="D46" s="40" t="s">
        <v>33</v>
      </c>
      <c r="E46" s="15" t="s">
        <v>52</v>
      </c>
      <c r="F46" s="60">
        <f>1420751/38043</f>
        <v>37.345924348763241</v>
      </c>
      <c r="G46" s="61">
        <f>1452073/49594</f>
        <v>29.279207162156712</v>
      </c>
      <c r="H46" s="60">
        <f>1224088/64818</f>
        <v>18.885001079946928</v>
      </c>
      <c r="I46" s="60">
        <f>1605302/65973</f>
        <v>24.332711866975885</v>
      </c>
      <c r="J46" s="60">
        <f>1626612/71355</f>
        <v>22.796047929367248</v>
      </c>
      <c r="K46" s="62">
        <f>1568554/69656</f>
        <v>22.518577007005856</v>
      </c>
      <c r="L46" s="60">
        <v>22.5</v>
      </c>
      <c r="M46" s="60">
        <v>22</v>
      </c>
      <c r="N46" s="60">
        <v>21.5</v>
      </c>
      <c r="O46" s="60">
        <v>21</v>
      </c>
    </row>
    <row r="47" spans="1:16" s="4" customFormat="1" ht="21.6" customHeight="1" x14ac:dyDescent="0.25">
      <c r="A47" s="87" t="s">
        <v>53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70"/>
    </row>
    <row r="48" spans="1:16" s="4" customFormat="1" ht="78" customHeight="1" x14ac:dyDescent="0.25">
      <c r="A48" s="86"/>
      <c r="B48" s="74" t="s">
        <v>54</v>
      </c>
      <c r="C48" s="34" t="s">
        <v>55</v>
      </c>
      <c r="D48" s="34" t="s">
        <v>33</v>
      </c>
      <c r="E48" s="10" t="s">
        <v>56</v>
      </c>
      <c r="F48" s="10" t="s">
        <v>64</v>
      </c>
      <c r="G48" s="10" t="s">
        <v>64</v>
      </c>
      <c r="H48" s="10" t="s">
        <v>65</v>
      </c>
      <c r="I48" s="10" t="s">
        <v>65</v>
      </c>
      <c r="J48" s="10" t="s">
        <v>65</v>
      </c>
      <c r="K48" s="33" t="s">
        <v>65</v>
      </c>
      <c r="L48" s="11" t="s">
        <v>65</v>
      </c>
      <c r="M48" s="9" t="s">
        <v>64</v>
      </c>
      <c r="N48" s="9" t="s">
        <v>64</v>
      </c>
      <c r="O48" s="9" t="s">
        <v>64</v>
      </c>
    </row>
    <row r="49" spans="1:15" s="4" customFormat="1" ht="38.25" customHeight="1" x14ac:dyDescent="0.25">
      <c r="A49" s="86"/>
      <c r="B49" s="74"/>
      <c r="C49" s="34" t="s">
        <v>57</v>
      </c>
      <c r="D49" s="34" t="s">
        <v>33</v>
      </c>
      <c r="E49" s="24" t="s">
        <v>56</v>
      </c>
      <c r="F49" s="24" t="s">
        <v>65</v>
      </c>
      <c r="G49" s="24" t="s">
        <v>65</v>
      </c>
      <c r="H49" s="24" t="s">
        <v>65</v>
      </c>
      <c r="I49" s="24" t="s">
        <v>65</v>
      </c>
      <c r="J49" s="24" t="s">
        <v>65</v>
      </c>
      <c r="K49" s="14" t="s">
        <v>65</v>
      </c>
      <c r="L49" s="10" t="s">
        <v>64</v>
      </c>
      <c r="M49" s="10" t="s">
        <v>64</v>
      </c>
      <c r="N49" s="10" t="s">
        <v>64</v>
      </c>
      <c r="O49" s="10" t="s">
        <v>64</v>
      </c>
    </row>
    <row r="50" spans="1:15" s="4" customFormat="1" ht="50.1" customHeight="1" x14ac:dyDescent="0.25">
      <c r="A50" s="86"/>
      <c r="B50" s="74"/>
      <c r="C50" s="34" t="s">
        <v>58</v>
      </c>
      <c r="D50" s="34" t="s">
        <v>33</v>
      </c>
      <c r="E50" s="24" t="s">
        <v>59</v>
      </c>
      <c r="F50" s="24" t="s">
        <v>65</v>
      </c>
      <c r="G50" s="24" t="s">
        <v>65</v>
      </c>
      <c r="H50" s="24" t="s">
        <v>65</v>
      </c>
      <c r="I50" s="24" t="s">
        <v>65</v>
      </c>
      <c r="J50" s="24" t="s">
        <v>65</v>
      </c>
      <c r="K50" s="14" t="s">
        <v>65</v>
      </c>
      <c r="L50" s="10" t="s">
        <v>64</v>
      </c>
      <c r="M50" s="10" t="s">
        <v>64</v>
      </c>
      <c r="N50" s="10" t="s">
        <v>64</v>
      </c>
      <c r="O50" s="10" t="s">
        <v>64</v>
      </c>
    </row>
    <row r="51" spans="1:15" s="4" customFormat="1" ht="60" x14ac:dyDescent="0.25">
      <c r="A51" s="86"/>
      <c r="B51" s="74"/>
      <c r="C51" s="34" t="s">
        <v>60</v>
      </c>
      <c r="D51" s="34" t="s">
        <v>33</v>
      </c>
      <c r="E51" s="24" t="s">
        <v>61</v>
      </c>
      <c r="F51" s="63">
        <v>0</v>
      </c>
      <c r="G51" s="26">
        <v>0</v>
      </c>
      <c r="H51" s="26">
        <v>0</v>
      </c>
      <c r="I51" s="26">
        <v>1</v>
      </c>
      <c r="J51" s="26">
        <v>1</v>
      </c>
      <c r="K51" s="27">
        <v>0.95</v>
      </c>
      <c r="L51" s="26">
        <v>1</v>
      </c>
      <c r="M51" s="26">
        <v>1</v>
      </c>
      <c r="N51" s="26">
        <v>1</v>
      </c>
      <c r="O51" s="26">
        <v>1</v>
      </c>
    </row>
    <row r="52" spans="1:15" s="4" customFormat="1" ht="45" x14ac:dyDescent="0.25">
      <c r="A52" s="86"/>
      <c r="B52" s="74"/>
      <c r="C52" s="34" t="s">
        <v>62</v>
      </c>
      <c r="D52" s="34" t="s">
        <v>33</v>
      </c>
      <c r="E52" s="25" t="s">
        <v>63</v>
      </c>
      <c r="F52" s="24" t="s">
        <v>65</v>
      </c>
      <c r="G52" s="24" t="s">
        <v>65</v>
      </c>
      <c r="H52" s="24" t="s">
        <v>65</v>
      </c>
      <c r="I52" s="24" t="s">
        <v>65</v>
      </c>
      <c r="J52" s="24" t="s">
        <v>65</v>
      </c>
      <c r="K52" s="14" t="s">
        <v>65</v>
      </c>
      <c r="L52" s="10" t="s">
        <v>64</v>
      </c>
      <c r="M52" s="10" t="s">
        <v>64</v>
      </c>
      <c r="N52" s="10" t="s">
        <v>64</v>
      </c>
      <c r="O52" s="10" t="s">
        <v>64</v>
      </c>
    </row>
    <row r="57" spans="1:15" x14ac:dyDescent="0.25">
      <c r="G57" s="29"/>
    </row>
  </sheetData>
  <mergeCells count="27">
    <mergeCell ref="B16:B22"/>
    <mergeCell ref="B2:N2"/>
    <mergeCell ref="A15:L15"/>
    <mergeCell ref="A41:N41"/>
    <mergeCell ref="B30:B40"/>
    <mergeCell ref="A30:A40"/>
    <mergeCell ref="C3:C5"/>
    <mergeCell ref="C6:C8"/>
    <mergeCell ref="C9:C11"/>
    <mergeCell ref="C12:C14"/>
    <mergeCell ref="B3:B14"/>
    <mergeCell ref="A3:A14"/>
    <mergeCell ref="A16:A22"/>
    <mergeCell ref="A23:A28"/>
    <mergeCell ref="C17:C19"/>
    <mergeCell ref="C20:C22"/>
    <mergeCell ref="B48:B52"/>
    <mergeCell ref="A42:A46"/>
    <mergeCell ref="B42:B46"/>
    <mergeCell ref="C36:C38"/>
    <mergeCell ref="C23:C25"/>
    <mergeCell ref="C26:C28"/>
    <mergeCell ref="B23:B28"/>
    <mergeCell ref="C33:C35"/>
    <mergeCell ref="C30:C32"/>
    <mergeCell ref="A48:A52"/>
    <mergeCell ref="A47:N47"/>
  </mergeCells>
  <phoneticPr fontId="6" type="noConversion"/>
  <pageMargins left="0.25" right="0.25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a477b5-8ea1-461f-9dc6-c839e43695f8">
      <Terms xmlns="http://schemas.microsoft.com/office/infopath/2007/PartnerControls"/>
    </lcf76f155ced4ddcb4097134ff3c332f>
    <TaxCatchAll xmlns="821d8240-dbbe-48b0-81dd-9088cd3759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2858C67373194484B33290DBB74D26" ma:contentTypeVersion="12" ma:contentTypeDescription="Loo uus dokument" ma:contentTypeScope="" ma:versionID="0df7018d3824e8fce728660265e3bc98">
  <xsd:schema xmlns:xsd="http://www.w3.org/2001/XMLSchema" xmlns:xs="http://www.w3.org/2001/XMLSchema" xmlns:p="http://schemas.microsoft.com/office/2006/metadata/properties" xmlns:ns2="94a477b5-8ea1-461f-9dc6-c839e43695f8" xmlns:ns3="821d8240-dbbe-48b0-81dd-9088cd375995" targetNamespace="http://schemas.microsoft.com/office/2006/metadata/properties" ma:root="true" ma:fieldsID="8acf4257c51ee6a23265602ead8b806e" ns2:_="" ns3:_="">
    <xsd:import namespace="94a477b5-8ea1-461f-9dc6-c839e43695f8"/>
    <xsd:import namespace="821d8240-dbbe-48b0-81dd-9088cd375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477b5-8ea1-461f-9dc6-c839e4369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c1c8d865-0eab-40a3-afe9-d200f4a8b0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d8240-dbbe-48b0-81dd-9088cd37599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e2a9b4-c474-4b9d-838d-7ebea02d84d4}" ma:internalName="TaxCatchAll" ma:showField="CatchAllData" ma:web="821d8240-dbbe-48b0-81dd-9088cd375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EB49F-34CD-48F5-BA1F-666001FD0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A0F0E-A435-4A76-BB8E-057569FDC109}">
  <ds:schemaRefs>
    <ds:schemaRef ds:uri="http://schemas.microsoft.com/office/2006/metadata/properties"/>
    <ds:schemaRef ds:uri="http://schemas.microsoft.com/office/infopath/2007/PartnerControls"/>
    <ds:schemaRef ds:uri="afabb7f5-9544-4ed2-bca2-6db76e4ad7f3"/>
    <ds:schemaRef ds:uri="fdb03463-2a37-4f4f-a75a-518f820a1122"/>
    <ds:schemaRef ds:uri="94a477b5-8ea1-461f-9dc6-c839e43695f8"/>
    <ds:schemaRef ds:uri="821d8240-dbbe-48b0-81dd-9088cd375995"/>
  </ds:schemaRefs>
</ds:datastoreItem>
</file>

<file path=customXml/itemProps3.xml><?xml version="1.0" encoding="utf-8"?>
<ds:datastoreItem xmlns:ds="http://schemas.openxmlformats.org/officeDocument/2006/customXml" ds:itemID="{826A7A0D-E475-4279-8EE3-BFB84C0F0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477b5-8ea1-461f-9dc6-c839e43695f8"/>
    <ds:schemaRef ds:uri="821d8240-dbbe-48b0-81dd-9088cd375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Tehvandi_indikaatorid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 Kaunissaare</dc:creator>
  <cp:keywords/>
  <dc:description/>
  <cp:lastModifiedBy>Erle Toiger - KUM</cp:lastModifiedBy>
  <cp:revision/>
  <cp:lastPrinted>2026-02-12T09:05:21Z</cp:lastPrinted>
  <dcterms:created xsi:type="dcterms:W3CDTF">2024-02-16T14:09:15Z</dcterms:created>
  <dcterms:modified xsi:type="dcterms:W3CDTF">2026-02-12T09:05:25Z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0x010100012858C67373194484B33290DBB74D26</vt:lpwstr>
  </property>
  <property fmtid="{D5CDD505-2E9C-101B-9397-08002B2CF9AE}" pid="3" name="MediaServiceImageTags">
    <vt:lpwstr/>
  </property>
  <property fmtid="{D5CDD505-2E9C-101B-9397-08002B2CF9AE}" pid="4" name="Order">
    <vt:r8>1258800</vt:r8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2025-11-20T07:39:02Z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f12ca2b8-1b18-4d80-9090-b8e4c9aa4a00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